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90" windowHeight="11925"/>
  </bookViews>
  <sheets>
    <sheet name="活塞力计算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<sst xmlns="http://schemas.openxmlformats.org/spreadsheetml/2006/main" count="79" uniqueCount="37">
  <si>
    <t>活塞锁紧力锯的计算</t>
  </si>
  <si>
    <t>按缸径压力计算锁紧力锯的计算方法A:1.25*拉力</t>
  </si>
  <si>
    <t>螺纹外径</t>
  </si>
  <si>
    <t>螺距</t>
  </si>
  <si>
    <t>K</t>
  </si>
  <si>
    <t>fc</t>
  </si>
  <si>
    <t>屈服强度</t>
  </si>
  <si>
    <t>抗拉强度</t>
  </si>
  <si>
    <t>mm</t>
  </si>
  <si>
    <t>0.1-0.16</t>
  </si>
  <si>
    <t>Mpa</t>
  </si>
  <si>
    <t>缸径</t>
  </si>
  <si>
    <t>杆径</t>
  </si>
  <si>
    <t>压力</t>
  </si>
  <si>
    <t>试验压力</t>
  </si>
  <si>
    <t>拉力</t>
  </si>
  <si>
    <t>预紧力</t>
  </si>
  <si>
    <t>mmm</t>
  </si>
  <si>
    <t>N</t>
  </si>
  <si>
    <t>预紧力锯</t>
  </si>
  <si>
    <t>效率</t>
  </si>
  <si>
    <t>马达排量</t>
  </si>
  <si>
    <t>马达压差</t>
  </si>
  <si>
    <t>N.M</t>
  </si>
  <si>
    <t>l/r</t>
  </si>
  <si>
    <r>
      <t>cm</t>
    </r>
    <r>
      <rPr>
        <vertAlign val="superscript"/>
        <sz val="12"/>
        <rFont val="宋体"/>
        <charset val="134"/>
      </rPr>
      <t>3</t>
    </r>
    <r>
      <rPr>
        <sz val="12"/>
        <rFont val="宋体"/>
        <charset val="134"/>
      </rPr>
      <t>/r</t>
    </r>
  </si>
  <si>
    <r>
      <t>N/cm</t>
    </r>
    <r>
      <rPr>
        <vertAlign val="superscript"/>
        <sz val="12"/>
        <rFont val="宋体"/>
        <charset val="134"/>
      </rPr>
      <t>2</t>
    </r>
  </si>
  <si>
    <t>按螺栓计算锁紧力锯的计算方法B:  1.25*拉力</t>
  </si>
  <si>
    <t>H</t>
  </si>
  <si>
    <t>计算直径</t>
  </si>
  <si>
    <t>中径</t>
  </si>
  <si>
    <t>小径</t>
  </si>
  <si>
    <t>工称应力截面积</t>
  </si>
  <si>
    <t>最小预紧力</t>
  </si>
  <si>
    <t>最大预紧力</t>
  </si>
  <si>
    <r>
      <t>mm</t>
    </r>
    <r>
      <rPr>
        <vertAlign val="superscript"/>
        <sz val="12"/>
        <rFont val="宋体"/>
        <charset val="134"/>
      </rPr>
      <t>2</t>
    </r>
  </si>
  <si>
    <t>计算结果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</si>
</sst>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8"/>
      <color indexed="10"/>
      <name val="楷体_GB2312"/>
      <family val="3"/>
      <charset val="134"/>
    </font>
    <font>
      <b/>
      <sz val="16"/>
      <name val="宋体"/>
      <charset val="134"/>
    </font>
    <font>
      <sz val="12"/>
      <color indexed="12"/>
      <name val="宋体"/>
      <charset val="134"/>
    </font>
    <font>
      <b/>
      <sz val="14"/>
      <color indexed="10"/>
      <name val="楷体_GB2312"/>
      <family val="3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7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8" borderId="16" applyNumberFormat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16" fillId="9" borderId="16" applyNumberFormat="0" applyAlignment="0" applyProtection="0">
      <alignment vertical="center"/>
    </xf>
    <xf numFmtId="0" fontId="17" fillId="10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6" borderId="8" xfId="0" applyFont="1" applyFill="1" applyBorder="1" applyAlignment="1">
      <alignment vertical="center"/>
    </xf>
    <xf numFmtId="0" fontId="0" fillId="6" borderId="12" xfId="0" applyFill="1" applyBorder="1" applyAlignment="1">
      <alignment vertical="center"/>
    </xf>
    <xf numFmtId="0" fontId="0" fillId="6" borderId="9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4"/>
  </sheetPr>
  <dimension ref="A1:F38"/>
  <sheetViews>
    <sheetView tabSelected="1" topLeftCell="A16" workbookViewId="0">
      <selection activeCell="H29" sqref="H29"/>
    </sheetView>
  </sheetViews>
  <sheetFormatPr defaultColWidth="9" defaultRowHeight="14.25" outlineLevelCol="5"/>
  <cols>
    <col min="1" max="1" width="12.625"/>
    <col min="3" max="3" width="12.625"/>
    <col min="4" max="5" width="10.5" customWidth="1"/>
    <col min="6" max="6" width="15.5" customWidth="1"/>
  </cols>
  <sheetData>
    <row r="1" spans="1:6">
      <c r="A1" s="1" t="s">
        <v>0</v>
      </c>
      <c r="B1" s="2"/>
      <c r="C1" s="2"/>
      <c r="D1" s="2"/>
      <c r="E1" s="2"/>
      <c r="F1" s="3"/>
    </row>
    <row r="2" spans="1:6">
      <c r="A2" s="4"/>
      <c r="B2" s="5"/>
      <c r="C2" s="5"/>
      <c r="D2" s="5"/>
      <c r="E2" s="5"/>
      <c r="F2" s="6"/>
    </row>
    <row r="3" spans="1:6">
      <c r="A3" s="7" t="s">
        <v>1</v>
      </c>
      <c r="B3" s="8"/>
      <c r="C3" s="8"/>
      <c r="D3" s="8"/>
      <c r="E3" s="8"/>
      <c r="F3" s="9"/>
    </row>
    <row r="4" spans="1:6">
      <c r="A4" s="10"/>
      <c r="B4" s="11"/>
      <c r="C4" s="11"/>
      <c r="D4" s="11"/>
      <c r="E4" s="11"/>
      <c r="F4" s="12"/>
    </row>
    <row r="5" spans="1:6">
      <c r="A5" s="13" t="s">
        <v>2</v>
      </c>
      <c r="B5" s="13" t="s">
        <v>3</v>
      </c>
      <c r="C5" s="13" t="s">
        <v>4</v>
      </c>
      <c r="D5" s="13" t="s">
        <v>5</v>
      </c>
      <c r="E5" s="14" t="s">
        <v>6</v>
      </c>
      <c r="F5" s="14" t="s">
        <v>7</v>
      </c>
    </row>
    <row r="6" spans="1:6">
      <c r="A6" s="13" t="s">
        <v>8</v>
      </c>
      <c r="B6" s="13" t="s">
        <v>8</v>
      </c>
      <c r="C6" s="13">
        <v>0.12</v>
      </c>
      <c r="D6" s="13" t="s">
        <v>9</v>
      </c>
      <c r="E6" s="13" t="s">
        <v>10</v>
      </c>
      <c r="F6" s="13" t="s">
        <v>10</v>
      </c>
    </row>
    <row r="7" spans="1:6">
      <c r="A7" s="15">
        <v>24</v>
      </c>
      <c r="B7" s="15">
        <v>2</v>
      </c>
      <c r="C7" s="15"/>
      <c r="D7" s="15"/>
      <c r="E7" s="16">
        <v>441</v>
      </c>
      <c r="F7" s="16">
        <v>650</v>
      </c>
    </row>
    <row r="8" spans="1:6">
      <c r="A8" s="15"/>
      <c r="B8" s="15"/>
      <c r="C8" s="15"/>
      <c r="D8" s="15"/>
      <c r="E8" s="15"/>
      <c r="F8" s="15"/>
    </row>
    <row r="9" spans="1:6">
      <c r="A9" s="17" t="s">
        <v>11</v>
      </c>
      <c r="B9" s="17" t="s">
        <v>12</v>
      </c>
      <c r="C9" s="17" t="s">
        <v>13</v>
      </c>
      <c r="D9" s="17" t="s">
        <v>14</v>
      </c>
      <c r="E9" s="17" t="s">
        <v>15</v>
      </c>
      <c r="F9" s="17" t="s">
        <v>16</v>
      </c>
    </row>
    <row r="10" spans="1:6">
      <c r="A10" s="17" t="s">
        <v>17</v>
      </c>
      <c r="B10" s="17" t="s">
        <v>8</v>
      </c>
      <c r="C10" s="17" t="s">
        <v>10</v>
      </c>
      <c r="D10" s="17" t="s">
        <v>10</v>
      </c>
      <c r="E10" s="17" t="s">
        <v>18</v>
      </c>
      <c r="F10" s="17" t="s">
        <v>18</v>
      </c>
    </row>
    <row r="11" spans="1:6">
      <c r="A11" s="15">
        <v>63</v>
      </c>
      <c r="B11" s="15">
        <v>40</v>
      </c>
      <c r="C11" s="15">
        <v>25</v>
      </c>
      <c r="D11" s="15">
        <v>31.25</v>
      </c>
      <c r="E11" s="15">
        <f>(A11*A11-B11*B11)*C11*3.14/4</f>
        <v>46491.625</v>
      </c>
      <c r="F11" s="15">
        <f>1.25*E11</f>
        <v>58114.53125</v>
      </c>
    </row>
    <row r="12" spans="1:6">
      <c r="A12" s="18"/>
      <c r="B12" s="18"/>
      <c r="C12" s="18"/>
      <c r="D12" s="18"/>
      <c r="E12" s="18"/>
      <c r="F12" s="18"/>
    </row>
    <row r="13" spans="1:6">
      <c r="A13" s="17" t="s">
        <v>19</v>
      </c>
      <c r="B13" s="17" t="s">
        <v>20</v>
      </c>
      <c r="C13" s="17" t="s">
        <v>21</v>
      </c>
      <c r="D13" s="17" t="s">
        <v>21</v>
      </c>
      <c r="E13" s="17" t="s">
        <v>22</v>
      </c>
      <c r="F13" s="17" t="s">
        <v>22</v>
      </c>
    </row>
    <row r="14" ht="16.5" spans="1:6">
      <c r="A14" s="17" t="s">
        <v>23</v>
      </c>
      <c r="B14" s="17"/>
      <c r="C14" s="17" t="s">
        <v>24</v>
      </c>
      <c r="D14" s="17" t="s">
        <v>25</v>
      </c>
      <c r="E14" s="17" t="s">
        <v>26</v>
      </c>
      <c r="F14" s="17" t="s">
        <v>10</v>
      </c>
    </row>
    <row r="15" spans="1:6">
      <c r="A15" s="19">
        <f>F11*C6*A7/1000</f>
        <v>167.36985</v>
      </c>
      <c r="B15" s="18">
        <v>1</v>
      </c>
      <c r="C15" s="18">
        <v>4</v>
      </c>
      <c r="D15" s="18">
        <f>4*1000</f>
        <v>4000</v>
      </c>
      <c r="E15" s="18">
        <f>6.28*A15*100/D15</f>
        <v>26.27706645</v>
      </c>
      <c r="F15" s="19">
        <f>E15/100</f>
        <v>0.2627706645</v>
      </c>
    </row>
    <row r="16" spans="1:6">
      <c r="A16" s="7" t="s">
        <v>27</v>
      </c>
      <c r="B16" s="8"/>
      <c r="C16" s="8"/>
      <c r="D16" s="8"/>
      <c r="E16" s="8"/>
      <c r="F16" s="9"/>
    </row>
    <row r="17" spans="1:6">
      <c r="A17" s="10"/>
      <c r="B17" s="11"/>
      <c r="C17" s="11"/>
      <c r="D17" s="11"/>
      <c r="E17" s="11"/>
      <c r="F17" s="12"/>
    </row>
    <row r="18" spans="1:6">
      <c r="A18" s="13" t="s">
        <v>2</v>
      </c>
      <c r="B18" s="13" t="s">
        <v>3</v>
      </c>
      <c r="C18" s="13" t="s">
        <v>28</v>
      </c>
      <c r="D18" s="13" t="s">
        <v>29</v>
      </c>
      <c r="E18" s="13" t="s">
        <v>30</v>
      </c>
      <c r="F18" s="13" t="s">
        <v>31</v>
      </c>
    </row>
    <row r="19" spans="1:6">
      <c r="A19" s="13" t="s">
        <v>8</v>
      </c>
      <c r="B19" s="13" t="s">
        <v>8</v>
      </c>
      <c r="C19" s="13" t="s">
        <v>8</v>
      </c>
      <c r="D19" s="13" t="s">
        <v>8</v>
      </c>
      <c r="E19" s="13" t="s">
        <v>8</v>
      </c>
      <c r="F19" s="13" t="s">
        <v>8</v>
      </c>
    </row>
    <row r="20" spans="1:6">
      <c r="A20" s="15">
        <f>A7</f>
        <v>24</v>
      </c>
      <c r="B20" s="15">
        <f>B7</f>
        <v>2</v>
      </c>
      <c r="C20" s="15">
        <f>0.866025404*B20</f>
        <v>1.732050808</v>
      </c>
      <c r="D20" s="15">
        <f>A20-C20/8</f>
        <v>23.783493649</v>
      </c>
      <c r="E20" s="16">
        <f>A20-2*3/8*C20</f>
        <v>22.700961894</v>
      </c>
      <c r="F20" s="16">
        <f>A20-2*5/8*C20</f>
        <v>21.83493649</v>
      </c>
    </row>
    <row r="21" spans="1:6">
      <c r="A21" s="15"/>
      <c r="B21" s="15"/>
      <c r="C21" s="15"/>
      <c r="D21" s="15"/>
      <c r="E21" s="15"/>
      <c r="F21" s="15"/>
    </row>
    <row r="22" spans="1:6">
      <c r="A22" s="20" t="s">
        <v>32</v>
      </c>
      <c r="B22" s="21"/>
      <c r="C22" s="20" t="s">
        <v>33</v>
      </c>
      <c r="D22" s="21"/>
      <c r="E22" s="20" t="s">
        <v>34</v>
      </c>
      <c r="F22" s="21"/>
    </row>
    <row r="23" ht="16.5" spans="1:6">
      <c r="A23" s="20" t="s">
        <v>35</v>
      </c>
      <c r="B23" s="21"/>
      <c r="C23" s="20" t="s">
        <v>18</v>
      </c>
      <c r="D23" s="21"/>
      <c r="E23" s="20" t="s">
        <v>18</v>
      </c>
      <c r="F23" s="21"/>
    </row>
    <row r="24" spans="1:6">
      <c r="A24" s="20">
        <f>(0.5*D20+0.5*E20)*(0.5*D20+0.5*E20)*3.14/4</f>
        <v>424.057904149094</v>
      </c>
      <c r="B24" s="21"/>
      <c r="C24" s="20">
        <f>0.6*E7*A24</f>
        <v>112205.72143785</v>
      </c>
      <c r="D24" s="21"/>
      <c r="E24" s="20">
        <f>0.7*E7*A24</f>
        <v>130906.675010825</v>
      </c>
      <c r="F24" s="21"/>
    </row>
    <row r="25" spans="1:6">
      <c r="A25" s="18"/>
      <c r="B25" s="18"/>
      <c r="C25" s="18"/>
      <c r="D25" s="18"/>
      <c r="E25" s="18"/>
      <c r="F25" s="18"/>
    </row>
    <row r="26" spans="1:6">
      <c r="A26" s="17" t="s">
        <v>19</v>
      </c>
      <c r="B26" s="17" t="s">
        <v>20</v>
      </c>
      <c r="C26" s="17" t="s">
        <v>21</v>
      </c>
      <c r="D26" s="17" t="s">
        <v>21</v>
      </c>
      <c r="E26" s="17" t="s">
        <v>22</v>
      </c>
      <c r="F26" s="17" t="s">
        <v>22</v>
      </c>
    </row>
    <row r="27" ht="16.5" spans="1:6">
      <c r="A27" s="17" t="s">
        <v>23</v>
      </c>
      <c r="B27" s="17"/>
      <c r="C27" s="17" t="s">
        <v>24</v>
      </c>
      <c r="D27" s="17" t="s">
        <v>25</v>
      </c>
      <c r="E27" s="17" t="s">
        <v>26</v>
      </c>
      <c r="F27" s="17" t="s">
        <v>10</v>
      </c>
    </row>
    <row r="28" spans="1:6">
      <c r="A28" s="19">
        <f>C6*A20*C24/1000</f>
        <v>323.152477741009</v>
      </c>
      <c r="B28" s="18">
        <v>1</v>
      </c>
      <c r="C28" s="18">
        <v>4</v>
      </c>
      <c r="D28" s="18">
        <f>4*1000</f>
        <v>4000</v>
      </c>
      <c r="E28" s="18">
        <f>6.28*A28*100/D28</f>
        <v>50.7349390053384</v>
      </c>
      <c r="F28" s="19">
        <f>E28/100</f>
        <v>0.507349390053384</v>
      </c>
    </row>
    <row r="29" spans="1:6">
      <c r="A29" s="7" t="s">
        <v>36</v>
      </c>
      <c r="B29" s="8"/>
      <c r="C29" s="8"/>
      <c r="D29" s="8"/>
      <c r="E29" s="8"/>
      <c r="F29" s="9"/>
    </row>
    <row r="30" spans="1:6">
      <c r="A30" s="10"/>
      <c r="B30" s="11"/>
      <c r="C30" s="11"/>
      <c r="D30" s="11"/>
      <c r="E30" s="11"/>
      <c r="F30" s="12"/>
    </row>
    <row r="31" spans="1:6">
      <c r="A31" s="22" t="str">
        <f>IF(AND(F33&lt;F37),"OK,右边计算结果正确","NO,右边结果不考虑")</f>
        <v>OK,右边计算结果正确</v>
      </c>
      <c r="B31" s="23"/>
      <c r="C31" s="24"/>
      <c r="D31" s="17" t="s">
        <v>16</v>
      </c>
      <c r="E31" s="17" t="s">
        <v>19</v>
      </c>
      <c r="F31" s="17" t="s">
        <v>22</v>
      </c>
    </row>
    <row r="32" spans="1:6">
      <c r="A32" s="25"/>
      <c r="B32" s="26"/>
      <c r="C32" s="27"/>
      <c r="D32" s="17" t="s">
        <v>18</v>
      </c>
      <c r="E32" s="17" t="s">
        <v>23</v>
      </c>
      <c r="F32" s="17" t="s">
        <v>10</v>
      </c>
    </row>
    <row r="33" spans="1:6">
      <c r="A33" s="28"/>
      <c r="B33" s="29"/>
      <c r="C33" s="30"/>
      <c r="D33" s="15">
        <f>F11</f>
        <v>58114.53125</v>
      </c>
      <c r="E33" s="19">
        <f>A15</f>
        <v>167.36985</v>
      </c>
      <c r="F33" s="19">
        <f>F15</f>
        <v>0.2627706645</v>
      </c>
    </row>
    <row r="34" ht="18.75" spans="1:6">
      <c r="A34" s="31"/>
      <c r="B34" s="32"/>
      <c r="C34" s="32"/>
      <c r="D34" s="32"/>
      <c r="E34" s="32"/>
      <c r="F34" s="33"/>
    </row>
    <row r="35" spans="1:6">
      <c r="A35" s="22" t="str">
        <f>IF(AND(F37&lt;F33),"OK,右边计算结果正确","NO,右边结果不考虑")</f>
        <v>NO,右边结果不考虑</v>
      </c>
      <c r="B35" s="23"/>
      <c r="C35" s="24"/>
      <c r="D35" s="17" t="s">
        <v>16</v>
      </c>
      <c r="E35" s="17" t="s">
        <v>19</v>
      </c>
      <c r="F35" s="17" t="s">
        <v>22</v>
      </c>
    </row>
    <row r="36" spans="1:6">
      <c r="A36" s="25"/>
      <c r="B36" s="26"/>
      <c r="C36" s="27"/>
      <c r="D36" s="17" t="s">
        <v>18</v>
      </c>
      <c r="E36" s="17" t="s">
        <v>23</v>
      </c>
      <c r="F36" s="17" t="s">
        <v>10</v>
      </c>
    </row>
    <row r="37" spans="1:6">
      <c r="A37" s="28"/>
      <c r="B37" s="29"/>
      <c r="C37" s="30"/>
      <c r="D37" s="15">
        <f>C24</f>
        <v>112205.72143785</v>
      </c>
      <c r="E37" s="19">
        <f>A28</f>
        <v>323.152477741009</v>
      </c>
      <c r="F37" s="19">
        <f>F28</f>
        <v>0.507349390053384</v>
      </c>
    </row>
    <row r="38" ht="18.75" spans="1:6">
      <c r="A38" s="31"/>
      <c r="B38" s="32"/>
      <c r="C38" s="32"/>
      <c r="D38" s="32"/>
      <c r="E38" s="32"/>
      <c r="F38" s="33"/>
    </row>
  </sheetData>
  <mergeCells count="17">
    <mergeCell ref="A22:B22"/>
    <mergeCell ref="C22:D22"/>
    <mergeCell ref="E22:F22"/>
    <mergeCell ref="A23:B23"/>
    <mergeCell ref="C23:D23"/>
    <mergeCell ref="E23:F23"/>
    <mergeCell ref="A24:B24"/>
    <mergeCell ref="C24:D24"/>
    <mergeCell ref="E24:F24"/>
    <mergeCell ref="A34:F34"/>
    <mergeCell ref="A38:F38"/>
    <mergeCell ref="A1:F2"/>
    <mergeCell ref="A3:F4"/>
    <mergeCell ref="A16:F17"/>
    <mergeCell ref="A29:F30"/>
    <mergeCell ref="A31:C33"/>
    <mergeCell ref="A35:C37"/>
  </mergeCells>
  <pageMargins left="0.75" right="0.75" top="1" bottom="1" header="0.511111111111111" footer="0.511111111111111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活塞力计算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WPS_1727174647</cp:lastModifiedBy>
  <dcterms:created xsi:type="dcterms:W3CDTF">2024-11-20T03:04:29Z</dcterms:created>
  <dcterms:modified xsi:type="dcterms:W3CDTF">2024-11-20T03:04:29Z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E2A42F673652423898EE1998014E37FA_11</vt:lpwstr>
  </property>
  <property fmtid="{D5CDD505-2E9C-101B-9397-08002B2CF9AE}" pid="3" name="KSOProductBuildVer">
    <vt:lpwstr>2052-12.1.0.18912</vt:lpwstr>
  </property>
</Properties>
</file>