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螺纹长计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<sst xmlns="http://schemas.openxmlformats.org/spreadsheetml/2006/main" count="151" uniqueCount="108">
  <si>
    <t>计算</t>
  </si>
  <si>
    <t>牌 号</t>
  </si>
  <si>
    <t>抗拉强度</t>
  </si>
  <si>
    <t>屈服强度</t>
  </si>
  <si>
    <t>螺纹大径</t>
  </si>
  <si>
    <t>螺纹中径</t>
  </si>
  <si>
    <t>螺纹小径</t>
  </si>
  <si>
    <t>牙根宽</t>
  </si>
  <si>
    <t>螺距</t>
  </si>
  <si>
    <t>牙型角</t>
  </si>
  <si>
    <t>螺纹实际高度</t>
  </si>
  <si>
    <t>螺纹计算直径</t>
  </si>
  <si>
    <t>d</t>
  </si>
  <si>
    <t>d2</t>
  </si>
  <si>
    <t>d1</t>
  </si>
  <si>
    <t>b</t>
  </si>
  <si>
    <t>p</t>
  </si>
  <si>
    <t>a</t>
  </si>
  <si>
    <t>H1</t>
  </si>
  <si>
    <t>dc</t>
  </si>
  <si>
    <t>螺纹理论高度</t>
  </si>
  <si>
    <t>H</t>
  </si>
  <si>
    <t>=</t>
  </si>
  <si>
    <t>(3/2)^0.5*P</t>
  </si>
  <si>
    <t>5/8*H</t>
  </si>
  <si>
    <t>20冷拔</t>
  </si>
  <si>
    <t>普通螺纹参数</t>
  </si>
  <si>
    <t>QT500-7</t>
  </si>
  <si>
    <t>缸径</t>
  </si>
  <si>
    <t>杆径(mm)</t>
  </si>
  <si>
    <t>工作压力</t>
  </si>
  <si>
    <t>推力(N)</t>
  </si>
  <si>
    <t>拉力(N)</t>
  </si>
  <si>
    <t>调 质 状 态</t>
  </si>
  <si>
    <t>正火</t>
  </si>
  <si>
    <t>＞530</t>
  </si>
  <si>
    <t>＞315</t>
  </si>
  <si>
    <t>＞260</t>
  </si>
  <si>
    <t>旋合圈数</t>
  </si>
  <si>
    <t>Kz</t>
  </si>
  <si>
    <t>有效长度</t>
  </si>
  <si>
    <t>＞600</t>
  </si>
  <si>
    <t>＞441</t>
  </si>
  <si>
    <t>＞290</t>
  </si>
  <si>
    <t>40Cr</t>
  </si>
  <si>
    <t>＞980</t>
  </si>
  <si>
    <t>＞785</t>
  </si>
  <si>
    <t>普通螺纹</t>
  </si>
  <si>
    <t>27SiMn</t>
  </si>
  <si>
    <t>＞835</t>
  </si>
  <si>
    <t>d-0.54*p</t>
  </si>
  <si>
    <t>d-1.0825*p</t>
  </si>
  <si>
    <t>0.75*p</t>
  </si>
  <si>
    <t>0.54*p</t>
  </si>
  <si>
    <t>d-0.94*p</t>
  </si>
  <si>
    <t>螺纹强度校验</t>
  </si>
  <si>
    <t>螺纹抗剪强度校验(τ)</t>
  </si>
  <si>
    <t>液压缸设计常用材料及性能</t>
  </si>
  <si>
    <t>τ=</t>
  </si>
  <si>
    <t>F/(Kz*3.14*d1*b*Z)</t>
  </si>
  <si>
    <t>F</t>
  </si>
  <si>
    <t>轴向负荷</t>
  </si>
  <si>
    <t>(N)</t>
  </si>
  <si>
    <t xml:space="preserve">    材 料 厚   度</t>
  </si>
  <si>
    <t>0.1-16</t>
  </si>
  <si>
    <t>16-30</t>
  </si>
  <si>
    <t>30-</t>
  </si>
  <si>
    <t>螺纹各圈牙的受力不均匀系数</t>
  </si>
  <si>
    <t>延伸率</t>
  </si>
  <si>
    <t>收缩率</t>
  </si>
  <si>
    <t>Z</t>
  </si>
  <si>
    <t>Z=L/P</t>
  </si>
  <si>
    <t>L:旋合长度</t>
  </si>
  <si>
    <t>45T</t>
  </si>
  <si>
    <t>(τ)</t>
  </si>
  <si>
    <t>螺纹牙的许用剪切应力</t>
  </si>
  <si>
    <t>钢</t>
  </si>
  <si>
    <t>(τ)=(0.12-0.2)δs</t>
  </si>
  <si>
    <t>安全系数</t>
  </si>
  <si>
    <t>δs</t>
  </si>
  <si>
    <t>Mpa</t>
  </si>
  <si>
    <t>结论</t>
  </si>
  <si>
    <t>螺纹抗弯强度校验(σw)</t>
  </si>
  <si>
    <t>实际采样140MPa</t>
  </si>
  <si>
    <t>σw=</t>
  </si>
  <si>
    <t>3FH1/(Kz*3.14*d1*b*b*Z)</t>
  </si>
  <si>
    <t>27SiMm</t>
  </si>
  <si>
    <t>K2=</t>
  </si>
  <si>
    <t>42CrMo</t>
  </si>
  <si>
    <t>(σw)</t>
  </si>
  <si>
    <t>螺纹牙的许用弯曲应力</t>
  </si>
  <si>
    <t>35CrMo</t>
  </si>
  <si>
    <t>(σw)=(0.24-0.4)δs</t>
  </si>
  <si>
    <t>材料名称</t>
  </si>
  <si>
    <t>螺纹面抗挤压校验(σp)</t>
  </si>
  <si>
    <t>σp=</t>
  </si>
  <si>
    <t>F/(Kz*3.14*d2*H1*Z)</t>
  </si>
  <si>
    <t>(σp)=</t>
  </si>
  <si>
    <t>螺纹牙的许用挤压应力</t>
  </si>
  <si>
    <t>(σp)=(0.5-0.62)δs</t>
  </si>
  <si>
    <t>螺纹抗拉效验压校验(σca)</t>
  </si>
  <si>
    <t>σca=</t>
  </si>
  <si>
    <t>4F/(3.14*dc*dc)</t>
  </si>
  <si>
    <t>dc=</t>
  </si>
  <si>
    <t>(d+d1-H/6)/2</t>
  </si>
  <si>
    <t>(σca)=</t>
  </si>
  <si>
    <t>螺纹牙的许用拉应力</t>
  </si>
  <si>
    <t>(σca)=δs/(2.5-4)=(0.25-0.4)δs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</si>
</sst>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2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color indexed="10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b/>
      <sz val="16"/>
      <name val="楷体_GB2312"/>
      <family val="3"/>
      <charset val="134"/>
    </font>
    <font>
      <b/>
      <sz val="12"/>
      <name val="宋体"/>
      <charset val="134"/>
    </font>
    <font>
      <sz val="12"/>
      <name val="华文新魏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23" fillId="14" borderId="18" applyNumberFormat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25" fillId="1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0" fillId="9" borderId="1" xfId="0" applyFill="1" applyBorder="1" applyAlignment="1">
      <alignment horizontal="right" vertical="center"/>
    </xf>
    <xf numFmtId="0" fontId="10" fillId="10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58" fontId="0" fillId="7" borderId="1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1" borderId="1" xfId="0" applyFont="1" applyFill="1" applyBorder="1" applyAlignment="1">
      <alignment vertical="center"/>
    </xf>
    <xf numFmtId="0" fontId="0" fillId="11" borderId="13" xfId="0" applyFill="1" applyBorder="1">
      <alignment vertical="center"/>
    </xf>
    <xf numFmtId="0" fontId="0" fillId="0" borderId="0" xfId="0" applyFont="1" applyFill="1" applyBorder="1">
      <alignment vertical="center"/>
    </xf>
    <xf numFmtId="0" fontId="12" fillId="3" borderId="1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2"/>
  </sheetPr>
  <dimension ref="A1:N40"/>
  <sheetViews>
    <sheetView tabSelected="1" zoomScaleSheetLayoutView="60" topLeftCell="A25" workbookViewId="0">
      <selection activeCell="E18" sqref="E18"/>
    </sheetView>
  </sheetViews>
  <sheetFormatPr defaultColWidth="9" defaultRowHeight="14.25"/>
  <cols>
    <col min="1" max="1" width="11.5" customWidth="1"/>
    <col min="2" max="2" width="34.5" customWidth="1"/>
    <col min="3" max="3" width="13.5" customWidth="1"/>
    <col min="4" max="4" width="13" customWidth="1"/>
    <col min="5" max="5" width="12.875" customWidth="1"/>
    <col min="6" max="6" width="10.5" customWidth="1"/>
    <col min="7" max="7" width="8.875" customWidth="1"/>
    <col min="8" max="8" width="21" customWidth="1"/>
    <col min="9" max="9" width="6.5" customWidth="1"/>
    <col min="10" max="11" width="5.625" customWidth="1"/>
    <col min="12" max="12" width="11" customWidth="1"/>
    <col min="13" max="13" width="11.375" customWidth="1"/>
    <col min="14" max="14" width="6.125" customWidth="1"/>
  </cols>
  <sheetData>
    <row r="1" ht="23.25" customHeight="1" spans="1:14">
      <c r="A1" s="1" t="s">
        <v>0</v>
      </c>
      <c r="B1" s="2"/>
      <c r="C1" s="2"/>
      <c r="D1" s="2"/>
      <c r="E1" s="2"/>
      <c r="F1" s="2"/>
      <c r="G1" s="2"/>
      <c r="H1" s="2"/>
      <c r="J1" s="2" t="s">
        <v>1</v>
      </c>
      <c r="K1" s="2"/>
      <c r="L1" s="17" t="s">
        <v>2</v>
      </c>
      <c r="M1" s="35" t="s">
        <v>3</v>
      </c>
      <c r="N1" s="36"/>
    </row>
    <row r="2" ht="15.75" customHeight="1" spans="1:14">
      <c r="A2" s="3"/>
      <c r="B2" s="4"/>
      <c r="C2" s="4"/>
      <c r="D2" s="4"/>
      <c r="E2" s="4"/>
      <c r="F2" s="4"/>
      <c r="G2" s="4"/>
      <c r="H2" s="4"/>
      <c r="J2" s="37">
        <v>20</v>
      </c>
      <c r="K2" s="37"/>
      <c r="L2" s="38">
        <v>390</v>
      </c>
      <c r="M2" s="37">
        <v>225</v>
      </c>
      <c r="N2" s="37"/>
    </row>
    <row r="3" ht="15" customHeight="1" spans="1:14">
      <c r="A3" s="5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J3" s="37">
        <v>35</v>
      </c>
      <c r="K3" s="37"/>
      <c r="L3" s="38">
        <v>510</v>
      </c>
      <c r="M3" s="37">
        <v>285</v>
      </c>
      <c r="N3" s="37"/>
    </row>
    <row r="4" ht="15" customHeight="1" spans="1:14">
      <c r="A4" s="5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J4" s="37">
        <v>45</v>
      </c>
      <c r="K4" s="37"/>
      <c r="L4" s="38">
        <v>590</v>
      </c>
      <c r="M4" s="37">
        <v>315</v>
      </c>
      <c r="N4" s="37"/>
    </row>
    <row r="5" ht="15" customHeight="1" spans="1:14">
      <c r="A5" s="5" t="s">
        <v>20</v>
      </c>
      <c r="B5" s="4" t="s">
        <v>21</v>
      </c>
      <c r="C5" s="4" t="s">
        <v>22</v>
      </c>
      <c r="D5" s="6" t="s">
        <v>23</v>
      </c>
      <c r="E5" s="7"/>
      <c r="F5" s="7"/>
      <c r="G5" s="6" t="s">
        <v>24</v>
      </c>
      <c r="H5" s="7"/>
      <c r="J5" s="37" t="s">
        <v>25</v>
      </c>
      <c r="K5" s="37"/>
      <c r="L5" s="38">
        <v>510</v>
      </c>
      <c r="M5" s="37"/>
      <c r="N5" s="37"/>
    </row>
    <row r="6" ht="20.25" customHeight="1" spans="1:14">
      <c r="A6" s="8" t="s">
        <v>26</v>
      </c>
      <c r="B6" s="8"/>
      <c r="C6" s="8"/>
      <c r="D6" s="8"/>
      <c r="E6" s="8"/>
      <c r="F6" s="8"/>
      <c r="G6" s="8"/>
      <c r="H6" s="9"/>
      <c r="J6" s="37" t="s">
        <v>27</v>
      </c>
      <c r="K6" s="37"/>
      <c r="L6" s="38">
        <v>500</v>
      </c>
      <c r="M6" s="37">
        <v>320</v>
      </c>
      <c r="N6" s="37"/>
    </row>
    <row r="7" ht="25.5" customHeight="1" spans="1:14">
      <c r="A7" s="10" t="s">
        <v>28</v>
      </c>
      <c r="B7" s="11" t="s">
        <v>29</v>
      </c>
      <c r="C7" s="12" t="s">
        <v>3</v>
      </c>
      <c r="D7" s="12" t="s">
        <v>30</v>
      </c>
      <c r="E7" s="13" t="s">
        <v>31</v>
      </c>
      <c r="F7" s="13" t="s">
        <v>32</v>
      </c>
      <c r="G7" s="7"/>
      <c r="H7" s="7"/>
      <c r="J7" s="39" t="s">
        <v>33</v>
      </c>
      <c r="K7" s="40"/>
      <c r="L7" s="40"/>
      <c r="M7" s="40"/>
      <c r="N7" s="41" t="s">
        <v>34</v>
      </c>
    </row>
    <row r="8" ht="18" customHeight="1" spans="1:14">
      <c r="A8" s="14">
        <v>200</v>
      </c>
      <c r="B8" s="14">
        <v>120</v>
      </c>
      <c r="C8" s="14">
        <v>785</v>
      </c>
      <c r="D8" s="14">
        <v>40</v>
      </c>
      <c r="E8" s="13">
        <f>A8*A8*D8*3.14/4</f>
        <v>1256000</v>
      </c>
      <c r="F8" s="15">
        <f>(A8*A8-B8*B8)*D8*3.14/4</f>
        <v>803840</v>
      </c>
      <c r="G8" s="7"/>
      <c r="H8" s="7"/>
      <c r="J8" s="37">
        <v>35</v>
      </c>
      <c r="K8" s="37"/>
      <c r="L8" s="42" t="s">
        <v>35</v>
      </c>
      <c r="M8" s="38" t="s">
        <v>36</v>
      </c>
      <c r="N8" s="38" t="s">
        <v>37</v>
      </c>
    </row>
    <row r="9" ht="18" customHeight="1" spans="1:14">
      <c r="A9" s="16" t="s">
        <v>4</v>
      </c>
      <c r="B9" s="2" t="s">
        <v>8</v>
      </c>
      <c r="C9" s="13" t="s">
        <v>38</v>
      </c>
      <c r="D9" s="2" t="s">
        <v>39</v>
      </c>
      <c r="E9" s="17"/>
      <c r="F9" s="17"/>
      <c r="G9" s="7"/>
      <c r="H9" s="18" t="s">
        <v>40</v>
      </c>
      <c r="J9" s="37">
        <v>45</v>
      </c>
      <c r="K9" s="37"/>
      <c r="L9" s="42" t="s">
        <v>41</v>
      </c>
      <c r="M9" s="38" t="s">
        <v>42</v>
      </c>
      <c r="N9" s="38" t="s">
        <v>43</v>
      </c>
    </row>
    <row r="10" ht="18" customHeight="1" spans="1:13">
      <c r="A10" s="14">
        <v>210</v>
      </c>
      <c r="B10" s="14">
        <v>3</v>
      </c>
      <c r="C10" s="14">
        <v>9</v>
      </c>
      <c r="D10" s="13">
        <v>0.56</v>
      </c>
      <c r="E10" s="17"/>
      <c r="F10" s="17"/>
      <c r="G10" s="7"/>
      <c r="H10" s="19">
        <f>B10*C10</f>
        <v>27</v>
      </c>
      <c r="J10" s="37" t="s">
        <v>44</v>
      </c>
      <c r="K10" s="37"/>
      <c r="L10" s="42" t="s">
        <v>45</v>
      </c>
      <c r="M10" s="38" t="s">
        <v>46</v>
      </c>
    </row>
    <row r="11" ht="19.5" customHeight="1" spans="1:13">
      <c r="A11" s="20" t="s">
        <v>47</v>
      </c>
      <c r="B11" s="21"/>
      <c r="C11" s="21"/>
      <c r="D11" s="21"/>
      <c r="E11" s="21"/>
      <c r="F11" s="21"/>
      <c r="G11" s="21"/>
      <c r="H11" s="21"/>
      <c r="J11" s="37" t="s">
        <v>48</v>
      </c>
      <c r="K11" s="37"/>
      <c r="L11" s="42" t="s">
        <v>45</v>
      </c>
      <c r="M11" s="38" t="s">
        <v>49</v>
      </c>
    </row>
    <row r="12" ht="15" customHeight="1" spans="1:8">
      <c r="A12" s="5" t="s">
        <v>4</v>
      </c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  <c r="H12" s="4" t="s">
        <v>11</v>
      </c>
    </row>
    <row r="13" ht="12.75" customHeight="1" spans="1:8">
      <c r="A13" s="5" t="s">
        <v>12</v>
      </c>
      <c r="B13" s="4" t="s">
        <v>13</v>
      </c>
      <c r="C13" s="4" t="s">
        <v>14</v>
      </c>
      <c r="D13" s="4" t="s">
        <v>15</v>
      </c>
      <c r="E13" s="4" t="s">
        <v>16</v>
      </c>
      <c r="F13" s="4" t="s">
        <v>17</v>
      </c>
      <c r="G13" s="4" t="s">
        <v>18</v>
      </c>
      <c r="H13" s="4" t="s">
        <v>19</v>
      </c>
    </row>
    <row r="14" ht="12" customHeight="1" spans="1:8">
      <c r="A14" s="5"/>
      <c r="B14" s="4" t="s">
        <v>50</v>
      </c>
      <c r="C14" s="4" t="s">
        <v>51</v>
      </c>
      <c r="D14" s="4" t="s">
        <v>52</v>
      </c>
      <c r="E14" s="4"/>
      <c r="F14" s="4">
        <v>60</v>
      </c>
      <c r="G14" s="4" t="s">
        <v>53</v>
      </c>
      <c r="H14" s="4" t="s">
        <v>54</v>
      </c>
    </row>
    <row r="15" ht="12" customHeight="1" spans="1:8">
      <c r="A15" s="22">
        <f>A10</f>
        <v>210</v>
      </c>
      <c r="B15" s="4">
        <f>A15-0.54*E15</f>
        <v>208.38</v>
      </c>
      <c r="C15" s="4">
        <f>A15-1.0825*E15</f>
        <v>206.7525</v>
      </c>
      <c r="D15" s="4">
        <f>0.75*E15</f>
        <v>2.25</v>
      </c>
      <c r="E15" s="4">
        <f>B10</f>
        <v>3</v>
      </c>
      <c r="F15" s="4"/>
      <c r="G15" s="4">
        <f>0.54*E15</f>
        <v>1.62</v>
      </c>
      <c r="H15" s="4">
        <f>A15-0.94*E15</f>
        <v>207.18</v>
      </c>
    </row>
    <row r="16" ht="21" customHeight="1" spans="1:8">
      <c r="A16" s="23" t="s">
        <v>55</v>
      </c>
      <c r="B16" s="21"/>
      <c r="C16" s="21"/>
      <c r="D16" s="21"/>
      <c r="E16" s="21"/>
      <c r="F16" s="21"/>
      <c r="G16" s="21"/>
      <c r="H16" s="21"/>
    </row>
    <row r="17" customHeight="1" spans="1:13">
      <c r="A17" s="24">
        <v>1</v>
      </c>
      <c r="B17" s="24" t="s">
        <v>56</v>
      </c>
      <c r="C17" s="24"/>
      <c r="D17" s="24"/>
      <c r="E17" s="24"/>
      <c r="F17" s="24"/>
      <c r="G17" s="24"/>
      <c r="H17" s="24"/>
      <c r="I17" s="43" t="s">
        <v>57</v>
      </c>
      <c r="J17" s="44"/>
      <c r="K17" s="44"/>
      <c r="L17" s="44"/>
      <c r="M17" s="45"/>
    </row>
    <row r="18" customHeight="1" spans="1:14">
      <c r="A18" s="24" t="s">
        <v>58</v>
      </c>
      <c r="B18" s="7" t="s">
        <v>59</v>
      </c>
      <c r="C18" s="7"/>
      <c r="D18" s="7"/>
      <c r="E18" s="7"/>
      <c r="F18" s="7"/>
      <c r="G18" s="7"/>
      <c r="H18" s="7"/>
      <c r="I18" s="46"/>
      <c r="J18" s="47"/>
      <c r="K18" s="47"/>
      <c r="L18" s="47"/>
      <c r="M18" s="48"/>
      <c r="N18" s="49"/>
    </row>
    <row r="19" customHeight="1" spans="1:14">
      <c r="A19" s="24" t="s">
        <v>60</v>
      </c>
      <c r="B19" s="7" t="s">
        <v>61</v>
      </c>
      <c r="C19" s="7" t="s">
        <v>62</v>
      </c>
      <c r="D19" s="7"/>
      <c r="E19" s="7"/>
      <c r="F19" s="7"/>
      <c r="G19" s="7"/>
      <c r="H19" s="7"/>
      <c r="I19" s="50" t="s">
        <v>63</v>
      </c>
      <c r="J19" s="51"/>
      <c r="K19" s="52" t="s">
        <v>64</v>
      </c>
      <c r="L19" s="21" t="s">
        <v>65</v>
      </c>
      <c r="M19" s="53" t="s">
        <v>66</v>
      </c>
      <c r="N19" s="49"/>
    </row>
    <row r="20" customHeight="1" spans="1:14">
      <c r="A20" s="24" t="s">
        <v>39</v>
      </c>
      <c r="B20" s="7" t="s">
        <v>67</v>
      </c>
      <c r="C20" s="7"/>
      <c r="D20" s="7"/>
      <c r="E20" s="7"/>
      <c r="F20" s="7"/>
      <c r="G20" s="7"/>
      <c r="H20" s="7"/>
      <c r="I20" s="54"/>
      <c r="J20" s="54"/>
      <c r="K20" s="54"/>
      <c r="L20" s="54"/>
      <c r="M20" s="55" t="s">
        <v>68</v>
      </c>
      <c r="N20" s="56" t="s">
        <v>69</v>
      </c>
    </row>
    <row r="21" customHeight="1" spans="1:14">
      <c r="A21" s="24" t="s">
        <v>70</v>
      </c>
      <c r="B21" s="7" t="s">
        <v>38</v>
      </c>
      <c r="C21" s="7" t="s">
        <v>71</v>
      </c>
      <c r="D21" s="7" t="s">
        <v>72</v>
      </c>
      <c r="E21" s="7"/>
      <c r="F21" s="7"/>
      <c r="G21" s="7"/>
      <c r="H21" s="7"/>
      <c r="I21" s="55" t="s">
        <v>73</v>
      </c>
      <c r="J21" s="55">
        <v>650</v>
      </c>
      <c r="K21" s="55">
        <v>441</v>
      </c>
      <c r="L21" s="55">
        <v>430</v>
      </c>
      <c r="M21" s="57"/>
      <c r="N21" s="58"/>
    </row>
    <row r="22" customHeight="1" spans="1:14">
      <c r="A22" s="24" t="s">
        <v>74</v>
      </c>
      <c r="B22" s="7" t="s">
        <v>75</v>
      </c>
      <c r="C22" s="7"/>
      <c r="D22" s="7"/>
      <c r="E22" s="7"/>
      <c r="F22" s="2" t="s">
        <v>58</v>
      </c>
      <c r="G22" s="25">
        <f>F8/(D10*3.14*C15*C10*D15)</f>
        <v>109.18830925038</v>
      </c>
      <c r="H22" s="7"/>
      <c r="I22" s="55">
        <v>45</v>
      </c>
      <c r="J22" s="55">
        <v>590</v>
      </c>
      <c r="K22" s="55">
        <v>335</v>
      </c>
      <c r="L22" s="55">
        <v>325</v>
      </c>
      <c r="M22" s="55">
        <v>315</v>
      </c>
      <c r="N22" s="58"/>
    </row>
    <row r="23" customHeight="1" spans="1:14">
      <c r="A23" s="24" t="s">
        <v>76</v>
      </c>
      <c r="B23" s="7" t="s">
        <v>77</v>
      </c>
      <c r="C23" s="7"/>
      <c r="D23" s="21">
        <f>0.12*C8</f>
        <v>94.2</v>
      </c>
      <c r="E23" s="26" t="s">
        <v>78</v>
      </c>
      <c r="F23" s="27">
        <f>D24/G22</f>
        <v>1.43788287480469</v>
      </c>
      <c r="G23" s="27">
        <f>D23/G22</f>
        <v>0.862729724882813</v>
      </c>
      <c r="H23" s="7"/>
      <c r="I23" s="55">
        <v>35</v>
      </c>
      <c r="J23" s="55">
        <v>510</v>
      </c>
      <c r="K23" s="55">
        <v>305</v>
      </c>
      <c r="L23" s="55">
        <v>295</v>
      </c>
      <c r="M23" s="55">
        <v>285</v>
      </c>
      <c r="N23" s="58"/>
    </row>
    <row r="24" customHeight="1" spans="1:14">
      <c r="A24" s="24" t="s">
        <v>79</v>
      </c>
      <c r="B24" s="7" t="s">
        <v>3</v>
      </c>
      <c r="C24" s="7" t="s">
        <v>80</v>
      </c>
      <c r="D24" s="21">
        <f>0.2*C8</f>
        <v>157</v>
      </c>
      <c r="E24" s="4" t="s">
        <v>81</v>
      </c>
      <c r="F24" s="28" t="str">
        <f>IF(AND(D24&gt;G22),"    OK，    螺纹抗剪强度满足","ON ,    螺纹抗剪强度不足")</f>
        <v>    OK，    螺纹抗剪强度满足</v>
      </c>
      <c r="G24" s="28"/>
      <c r="H24" s="28"/>
      <c r="I24" s="55">
        <v>20</v>
      </c>
      <c r="J24" s="55">
        <v>390</v>
      </c>
      <c r="K24" s="55">
        <v>245</v>
      </c>
      <c r="L24" s="55">
        <v>235</v>
      </c>
      <c r="M24" s="55">
        <v>225</v>
      </c>
      <c r="N24" s="55">
        <f>ROUND(9.776,0)</f>
        <v>10</v>
      </c>
    </row>
    <row r="25" customHeight="1" spans="1:14">
      <c r="A25" s="29">
        <v>2</v>
      </c>
      <c r="B25" s="30" t="s">
        <v>82</v>
      </c>
      <c r="C25" s="30"/>
      <c r="D25" s="30"/>
      <c r="E25" s="30"/>
      <c r="F25" s="30"/>
      <c r="G25" s="30"/>
      <c r="H25" s="30"/>
      <c r="I25" s="55">
        <v>10</v>
      </c>
      <c r="J25" s="55">
        <v>335</v>
      </c>
      <c r="K25" s="55">
        <v>205</v>
      </c>
      <c r="L25" s="55">
        <v>195</v>
      </c>
      <c r="M25" s="55">
        <v>185</v>
      </c>
      <c r="N25" s="58"/>
    </row>
    <row r="26" customHeight="1" spans="1:14">
      <c r="A26" s="29"/>
      <c r="B26" s="17"/>
      <c r="C26" s="17"/>
      <c r="D26" s="17"/>
      <c r="E26" s="17"/>
      <c r="F26" s="31" t="s">
        <v>83</v>
      </c>
      <c r="G26" s="31"/>
      <c r="H26" s="17"/>
      <c r="I26" s="55" t="s">
        <v>44</v>
      </c>
      <c r="J26" s="55">
        <v>980</v>
      </c>
      <c r="K26" s="55">
        <v>785</v>
      </c>
      <c r="L26" s="55"/>
      <c r="M26" s="55"/>
      <c r="N26" s="58"/>
    </row>
    <row r="27" customHeight="1" spans="1:14">
      <c r="A27" s="29" t="s">
        <v>84</v>
      </c>
      <c r="B27" s="17" t="s">
        <v>85</v>
      </c>
      <c r="C27" s="17"/>
      <c r="D27" s="17"/>
      <c r="E27" s="17"/>
      <c r="F27" s="2" t="s">
        <v>84</v>
      </c>
      <c r="G27" s="25">
        <f>3*F8*G15/(D10*3.14*C15*D15*D15*C10)</f>
        <v>235.846747980821</v>
      </c>
      <c r="H27" s="17"/>
      <c r="I27" s="55" t="s">
        <v>86</v>
      </c>
      <c r="J27" s="55">
        <v>980</v>
      </c>
      <c r="K27" s="55">
        <v>835</v>
      </c>
      <c r="L27" s="55"/>
      <c r="M27" s="55"/>
      <c r="N27" s="58"/>
    </row>
    <row r="28" customHeight="1" spans="1:14">
      <c r="A28" s="29" t="s">
        <v>87</v>
      </c>
      <c r="B28" s="29">
        <v>0.56</v>
      </c>
      <c r="C28" s="17"/>
      <c r="D28" s="17"/>
      <c r="E28" s="17"/>
      <c r="F28" s="17"/>
      <c r="G28" s="17"/>
      <c r="H28" s="17"/>
      <c r="I28" s="55" t="s">
        <v>88</v>
      </c>
      <c r="J28" s="55">
        <v>1080</v>
      </c>
      <c r="K28" s="55">
        <v>930</v>
      </c>
      <c r="L28" s="55"/>
      <c r="M28" s="55"/>
      <c r="N28" s="58"/>
    </row>
    <row r="29" customHeight="1" spans="1:14">
      <c r="A29" s="29" t="s">
        <v>89</v>
      </c>
      <c r="B29" s="17" t="s">
        <v>90</v>
      </c>
      <c r="C29" s="17"/>
      <c r="D29" s="2">
        <f>0.24*C8</f>
        <v>188.4</v>
      </c>
      <c r="E29" s="32" t="s">
        <v>78</v>
      </c>
      <c r="F29" s="25">
        <f>D30/G27</f>
        <v>1.33137303222656</v>
      </c>
      <c r="G29" s="25">
        <f>D29/G27</f>
        <v>0.798823819335937</v>
      </c>
      <c r="H29" s="17"/>
      <c r="I29" s="55" t="s">
        <v>91</v>
      </c>
      <c r="J29" s="55">
        <v>1000</v>
      </c>
      <c r="K29" s="55">
        <v>850</v>
      </c>
      <c r="L29" s="55"/>
      <c r="M29" s="55"/>
      <c r="N29" s="58"/>
    </row>
    <row r="30" customHeight="1" spans="1:14">
      <c r="A30" s="29" t="s">
        <v>76</v>
      </c>
      <c r="B30" s="17" t="s">
        <v>92</v>
      </c>
      <c r="C30" s="17"/>
      <c r="D30" s="2">
        <f>0.4*C8</f>
        <v>314</v>
      </c>
      <c r="E30" s="2" t="s">
        <v>81</v>
      </c>
      <c r="F30" s="33" t="str">
        <f>IF(AND(D30&gt;G27),"    OK，    螺纹抗弯强度满足","ON ,    螺纹抗弯强度不足")</f>
        <v>    OK，    螺纹抗弯强度满足</v>
      </c>
      <c r="G30" s="33"/>
      <c r="H30" s="33"/>
      <c r="I30" s="59" t="s">
        <v>93</v>
      </c>
      <c r="J30" s="59" t="s">
        <v>2</v>
      </c>
      <c r="K30" s="59" t="s">
        <v>3</v>
      </c>
      <c r="L30" s="59" t="s">
        <v>3</v>
      </c>
      <c r="M30" s="59" t="s">
        <v>3</v>
      </c>
      <c r="N30" s="58"/>
    </row>
    <row r="31" customHeight="1" spans="1:8">
      <c r="A31" s="24">
        <v>3</v>
      </c>
      <c r="B31" s="24" t="s">
        <v>94</v>
      </c>
      <c r="C31" s="24"/>
      <c r="D31" s="24"/>
      <c r="E31" s="24"/>
      <c r="F31" s="24"/>
      <c r="G31" s="24"/>
      <c r="H31" s="24"/>
    </row>
    <row r="32" customHeight="1" spans="1:8">
      <c r="A32" s="24" t="s">
        <v>95</v>
      </c>
      <c r="B32" s="7" t="s">
        <v>96</v>
      </c>
      <c r="C32" s="7"/>
      <c r="D32" s="7"/>
      <c r="E32" s="7"/>
      <c r="F32" s="4" t="s">
        <v>95</v>
      </c>
      <c r="G32" s="27">
        <f>F8/(D10*3.14*B15*G15*C10)</f>
        <v>150.466001670887</v>
      </c>
      <c r="H32" s="7"/>
    </row>
    <row r="33" customHeight="1" spans="1:8">
      <c r="A33" s="24" t="s">
        <v>97</v>
      </c>
      <c r="B33" s="7" t="s">
        <v>98</v>
      </c>
      <c r="C33" s="7"/>
      <c r="D33" s="21">
        <f>0.5*C8</f>
        <v>392.5</v>
      </c>
      <c r="E33" s="26" t="s">
        <v>78</v>
      </c>
      <c r="F33" s="27">
        <f>D34/G32</f>
        <v>3.2346177514875</v>
      </c>
      <c r="G33" s="27">
        <f>D33/G32</f>
        <v>2.6085627028125</v>
      </c>
      <c r="H33" s="7"/>
    </row>
    <row r="34" customHeight="1" spans="1:8">
      <c r="A34" s="24" t="s">
        <v>76</v>
      </c>
      <c r="B34" s="7" t="s">
        <v>99</v>
      </c>
      <c r="C34" s="7"/>
      <c r="D34" s="21">
        <f>0.62*C8</f>
        <v>486.7</v>
      </c>
      <c r="E34" s="4" t="s">
        <v>81</v>
      </c>
      <c r="F34" s="28" t="str">
        <f>IF(AND(D34&gt;G32),"    OK，    螺纹抗挤压强度满足","ON ,    螺纹抗挤压强度不足")</f>
        <v>    OK，    螺纹抗挤压强度满足</v>
      </c>
      <c r="G34" s="28"/>
      <c r="H34" s="28"/>
    </row>
    <row r="35" customHeight="1" spans="1:9">
      <c r="A35" s="24">
        <v>4</v>
      </c>
      <c r="B35" s="24" t="s">
        <v>100</v>
      </c>
      <c r="C35" s="24"/>
      <c r="D35" s="24"/>
      <c r="E35" s="24"/>
      <c r="F35" s="24"/>
      <c r="G35" s="24"/>
      <c r="H35" s="24"/>
      <c r="I35">
        <f>115-9</f>
        <v>106</v>
      </c>
    </row>
    <row r="36" customHeight="1" spans="1:8">
      <c r="A36" s="24" t="s">
        <v>101</v>
      </c>
      <c r="B36" s="7" t="s">
        <v>102</v>
      </c>
      <c r="C36" s="7"/>
      <c r="D36" s="7"/>
      <c r="E36" s="7"/>
      <c r="F36" s="7"/>
      <c r="G36" s="7"/>
      <c r="H36" s="7"/>
    </row>
    <row r="37" customHeight="1" spans="1:8">
      <c r="A37" s="24" t="s">
        <v>19</v>
      </c>
      <c r="B37" s="7" t="s">
        <v>11</v>
      </c>
      <c r="C37" s="7"/>
      <c r="D37" s="21">
        <f>0.25*C8</f>
        <v>196.25</v>
      </c>
      <c r="E37" s="7"/>
      <c r="F37" s="34" t="s">
        <v>101</v>
      </c>
      <c r="G37" s="27">
        <f>4*F8/(3.14*H15*H15)</f>
        <v>23.8563665573961</v>
      </c>
      <c r="H37" s="7"/>
    </row>
    <row r="38" customHeight="1" spans="1:8">
      <c r="A38" s="24" t="s">
        <v>103</v>
      </c>
      <c r="B38" s="7" t="s">
        <v>104</v>
      </c>
      <c r="C38" s="7"/>
      <c r="D38" s="21">
        <f>0.4*C8</f>
        <v>314</v>
      </c>
      <c r="E38" s="26" t="s">
        <v>78</v>
      </c>
      <c r="F38" s="27">
        <f>D38/G37</f>
        <v>13.1621049351562</v>
      </c>
      <c r="G38" s="27">
        <f>D37/G37</f>
        <v>8.22631558447266</v>
      </c>
      <c r="H38" s="7"/>
    </row>
    <row r="39" customHeight="1" spans="1:8">
      <c r="A39" s="24" t="s">
        <v>105</v>
      </c>
      <c r="B39" s="7" t="s">
        <v>106</v>
      </c>
      <c r="C39" s="7"/>
      <c r="D39" s="7"/>
      <c r="E39" s="7"/>
      <c r="F39" s="7"/>
      <c r="G39" s="7"/>
      <c r="H39" s="7"/>
    </row>
    <row r="40" customHeight="1" spans="1:8">
      <c r="A40" s="24" t="s">
        <v>76</v>
      </c>
      <c r="B40" s="7" t="s">
        <v>107</v>
      </c>
      <c r="C40" s="7"/>
      <c r="D40" s="7"/>
      <c r="E40" s="4" t="s">
        <v>81</v>
      </c>
      <c r="F40" s="28" t="str">
        <f>IF(AND(D38&gt;G37),"    OK，    螺纹抗弯强度满足","ON ,    螺纹抗弯强度不足")</f>
        <v>    OK，    螺纹抗弯强度满足</v>
      </c>
      <c r="G40" s="28"/>
      <c r="H40" s="28"/>
    </row>
  </sheetData>
  <mergeCells count="30">
    <mergeCell ref="A1:H1"/>
    <mergeCell ref="J1:K1"/>
    <mergeCell ref="M1:N1"/>
    <mergeCell ref="J2:K2"/>
    <mergeCell ref="M2:N2"/>
    <mergeCell ref="J3:K3"/>
    <mergeCell ref="M3:N3"/>
    <mergeCell ref="J4:K4"/>
    <mergeCell ref="M4:N4"/>
    <mergeCell ref="J5:K5"/>
    <mergeCell ref="M5:N5"/>
    <mergeCell ref="A6:H6"/>
    <mergeCell ref="J6:K6"/>
    <mergeCell ref="M6:N6"/>
    <mergeCell ref="J7:M7"/>
    <mergeCell ref="J8:K8"/>
    <mergeCell ref="J9:K9"/>
    <mergeCell ref="J10:K10"/>
    <mergeCell ref="A11:H11"/>
    <mergeCell ref="J11:K11"/>
    <mergeCell ref="A16:H16"/>
    <mergeCell ref="B17:H17"/>
    <mergeCell ref="F24:H24"/>
    <mergeCell ref="B25:H25"/>
    <mergeCell ref="F30:H30"/>
    <mergeCell ref="B31:H31"/>
    <mergeCell ref="F34:H34"/>
    <mergeCell ref="B35:H35"/>
    <mergeCell ref="F40:H40"/>
    <mergeCell ref="I17:M18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螺纹长计算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2024-11-20T03:04:27Z</dcterms:created>
  <dcterms:modified xsi:type="dcterms:W3CDTF">2024-11-20T03:04:27Z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618B645BF98049808BCC4A0DF6127C75_11</vt:lpwstr>
  </property>
  <property fmtid="{D5CDD505-2E9C-101B-9397-08002B2CF9AE}" pid="3" name="KSOProductBuildVer">
    <vt:lpwstr>2052-12.1.0.18912</vt:lpwstr>
  </property>
</Properties>
</file>